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1010" windowHeight="12660" activeTab="1"/>
  </bookViews>
  <sheets>
    <sheet name="2015" sheetId="5" r:id="rId1"/>
    <sheet name="2016" sheetId="6" r:id="rId2"/>
  </sheets>
  <definedNames>
    <definedName name="bookmark0" localSheetId="0">'2015'!$A$41</definedName>
    <definedName name="bookmark0" localSheetId="1">'2016'!$A$61</definedName>
    <definedName name="bookmark1" localSheetId="0">'2015'!$A$44</definedName>
    <definedName name="bookmark1" localSheetId="1">'2016'!$A$64</definedName>
  </definedNames>
  <calcPr calcId="124519" refMode="R1C1"/>
</workbook>
</file>

<file path=xl/calcChain.xml><?xml version="1.0" encoding="utf-8"?>
<calcChain xmlns="http://schemas.openxmlformats.org/spreadsheetml/2006/main">
  <c r="F59" i="6"/>
  <c r="F58"/>
  <c r="K15"/>
  <c r="L8"/>
  <c r="K8" s="1"/>
  <c r="K34"/>
  <c r="K33"/>
  <c r="L18"/>
  <c r="K18" s="1"/>
  <c r="L30"/>
  <c r="K30" s="1"/>
  <c r="K6"/>
  <c r="K7"/>
  <c r="K9"/>
  <c r="K10"/>
  <c r="K11"/>
  <c r="K12"/>
  <c r="K13"/>
  <c r="K14"/>
  <c r="K16"/>
  <c r="K17"/>
  <c r="K19"/>
  <c r="K20"/>
  <c r="K21"/>
  <c r="K22"/>
  <c r="K23"/>
  <c r="K24"/>
  <c r="K25"/>
  <c r="K26"/>
  <c r="K27"/>
  <c r="K28"/>
  <c r="K29"/>
  <c r="K31"/>
  <c r="K32"/>
  <c r="K35"/>
  <c r="K36"/>
  <c r="K37"/>
  <c r="K38"/>
  <c r="K39"/>
  <c r="K40"/>
  <c r="K41"/>
  <c r="K42"/>
  <c r="K43"/>
  <c r="K5"/>
  <c r="J44"/>
  <c r="B61"/>
  <c r="F57"/>
  <c r="F55"/>
  <c r="F54"/>
  <c r="F53"/>
  <c r="N28" i="5"/>
  <c r="N27"/>
  <c r="N7"/>
  <c r="Q7"/>
  <c r="N17"/>
  <c r="N11"/>
  <c r="N13"/>
  <c r="N10"/>
  <c r="N15"/>
  <c r="N6"/>
  <c r="B41"/>
  <c r="K26"/>
  <c r="L26"/>
  <c r="J26"/>
  <c r="C38"/>
  <c r="C37"/>
  <c r="C36"/>
  <c r="C35"/>
  <c r="C34"/>
  <c r="C33"/>
  <c r="L44" i="6" l="1"/>
  <c r="K44" s="1"/>
  <c r="F38" i="5"/>
  <c r="F37"/>
  <c r="F39"/>
  <c r="F33"/>
  <c r="F34"/>
  <c r="F35"/>
  <c r="F36"/>
</calcChain>
</file>

<file path=xl/sharedStrings.xml><?xml version="1.0" encoding="utf-8"?>
<sst xmlns="http://schemas.openxmlformats.org/spreadsheetml/2006/main" count="140" uniqueCount="91">
  <si>
    <t>Наименование программы / Наименование мероприятия</t>
  </si>
  <si>
    <t>Освоено средств, тыс. руб.</t>
  </si>
  <si>
    <t>Ожидаемый результат</t>
  </si>
  <si>
    <t>% выполнения</t>
  </si>
  <si>
    <t>Повышение уровня охвата населения культурно-досуговыми мероприятиями</t>
  </si>
  <si>
    <t>Повышение уровня охвата населения клубными формирования</t>
  </si>
  <si>
    <t>Повышение уровня охвата населения клубными формирования детей</t>
  </si>
  <si>
    <t>Повышение уровня охвата населения библиотечными услугами</t>
  </si>
  <si>
    <t>Повышение интереса населения к народному творчеству</t>
  </si>
  <si>
    <t>Увеличение количества дипломантов и лауреатов областных и российских конкурсов</t>
  </si>
  <si>
    <t>Увеличение количества творческих объединений граждан пожилого возраста</t>
  </si>
  <si>
    <t>Предусмотрено в бюджете, тыс. руб.</t>
  </si>
  <si>
    <t>Примечания</t>
  </si>
  <si>
    <t>%</t>
  </si>
  <si>
    <t>«Масторовань Морот» - мордовский национальный праздник</t>
  </si>
  <si>
    <t>Вахта Памяти- годовщине Победы ударный труд, отличная учёба, высокие результаты</t>
  </si>
  <si>
    <t>«Сабантуй» - районный татарский национальный праздник</t>
  </si>
  <si>
    <t>«Акатуй» - чувашский национальный праздник</t>
  </si>
  <si>
    <t>сумма</t>
  </si>
  <si>
    <t>План   2015г.</t>
  </si>
  <si>
    <t xml:space="preserve">В районе проживает 35746 человек, из них           9000 пенсионеры    8200 детей.              Почти  около половины населения района посещают культурные мероприятия в которых участвуют народные коллективы.Дети активно участвуют в конкурсах ,много лауреатов и дипломантов.   </t>
  </si>
  <si>
    <t>Итого</t>
  </si>
  <si>
    <t xml:space="preserve">На основе полученного значения эффективности- реализация Программы признаётся эффективной. </t>
  </si>
  <si>
    <t>«Плодово-ягодная столица»-фестиваль фруктового урожая</t>
  </si>
  <si>
    <t>«Семья года» - районный конкурс (День отца)</t>
  </si>
  <si>
    <t>«Детство-это я и ты»» -  фестиваль детского творчества (в рамках праздника День защиты детей)</t>
  </si>
  <si>
    <t>Торжественное мероприятие, посвящённое Дню работника сельского хозяйства.</t>
  </si>
  <si>
    <t>«Ёлка для одарённых детей» - новогодняя сказка и конкурс костюмов</t>
  </si>
  <si>
    <t>Акция «Главный Дед Мороз района поздравляет жителей»</t>
  </si>
  <si>
    <t>День  славянской письменности и культуры</t>
  </si>
  <si>
    <t>Областной форум «Экипаж -2020»</t>
  </si>
  <si>
    <t>«Дети в школу собирайтесь» - районный фестиваль школьников (в рамках областной акции «Помоги собраться в школу»)</t>
  </si>
  <si>
    <t>Проведение фестиваля православных хоров "Дорога к храму"</t>
  </si>
  <si>
    <t>Открытие обновлённой доски почёта «Лучшие люди Мелекесского района»</t>
  </si>
  <si>
    <t>Подписка на периодические издания</t>
  </si>
  <si>
    <t>Факт                   2015г</t>
  </si>
  <si>
    <r>
      <t>Отчет о реализации муниципальной программы «</t>
    </r>
    <r>
      <rPr>
        <b/>
        <sz val="12"/>
        <color theme="1"/>
        <rFont val="Times New Roman"/>
        <family val="1"/>
        <charset val="204"/>
      </rPr>
      <t>Культура в Мелекесском районе Ульяновской области на 2015-2019 годы</t>
    </r>
    <r>
      <rPr>
        <b/>
        <sz val="12"/>
        <color rgb="FF000000"/>
        <rFont val="Times New Roman"/>
        <family val="1"/>
        <charset val="204"/>
      </rPr>
      <t>» за 2015г.</t>
    </r>
  </si>
  <si>
    <t>Оценка эффективности муниципальной программы «Культура в Мелекесском районе Ульяновской области на 2015-2019 годы» за2015г</t>
  </si>
  <si>
    <t>«Салют Победы», День призывника</t>
  </si>
  <si>
    <t>День работника культуры.</t>
  </si>
  <si>
    <t>Общероссийский День библиотек</t>
  </si>
  <si>
    <t>День супружеской верности и любви (Петра и Февронии)</t>
  </si>
  <si>
    <t>Вывод: реализация ГП осуществляется планомерно, в соответствии с планом-графиком реализации государственной программы. Программа выполняет свою функуцию в повышении культурно-образовательного уровня населения , расширяет возможности для развития  творческих способностей населения как взрослых , так и детей.</t>
  </si>
  <si>
    <t>Общий объём финансирования Программы с учётом внесённых изменений на 2015год составляет 423,0 тыс. руб. По результатам  2015г.израсходовано 418,0 тыс.руб. Осуществлялись мероприятия по обеспечению деятельности Отдела культуры,досуга населения,спорта и делам молодёжи подведомственных ему учреждений. Выше приведён перечень проведённых мероприятий.</t>
  </si>
  <si>
    <t xml:space="preserve">Мероприятия , фестивали и конкурсы, посв.знам.датам и публ. в СМИ
</t>
  </si>
  <si>
    <t>кол-во чел.</t>
  </si>
  <si>
    <t>(103+121+106+111+84+117+100)/7=</t>
  </si>
  <si>
    <t>Заместитель Главы по вопросам социального развития</t>
  </si>
  <si>
    <t>Катиркина С.Д.</t>
  </si>
  <si>
    <r>
      <rPr>
        <b/>
        <sz val="14"/>
        <color theme="1"/>
        <rFont val="Times New Roman"/>
        <family val="1"/>
        <charset val="204"/>
      </rPr>
      <t>УТВЕРЖДАЮ</t>
    </r>
    <r>
      <rPr>
        <sz val="12"/>
        <color theme="1"/>
        <rFont val="Times New Roman"/>
        <family val="1"/>
        <charset val="204"/>
      </rPr>
      <t xml:space="preserve">
Глава администрации
МО «Мелекесский район»
_________И.Н.Мухутдинов
 ____         ________ 20__г.
</t>
    </r>
  </si>
  <si>
    <t>Кипрей</t>
  </si>
  <si>
    <t>Видный</t>
  </si>
  <si>
    <t>НМ</t>
  </si>
  <si>
    <t>Рязаново</t>
  </si>
  <si>
    <t>Оценка эффективности муниципальной программы «Культура в Мелекесском районе Ульяновской области на 2015-2019 годы» за 1 полугодие 2016г</t>
  </si>
  <si>
    <r>
      <t>Отчет о реализации муниципальной программы «</t>
    </r>
    <r>
      <rPr>
        <b/>
        <sz val="12"/>
        <color theme="1"/>
        <rFont val="Times New Roman"/>
        <family val="1"/>
        <charset val="204"/>
      </rPr>
      <t>Культура в Мелекесском районе Ульяновской области на 2015-2019 годы</t>
    </r>
    <r>
      <rPr>
        <b/>
        <sz val="12"/>
        <color rgb="FF000000"/>
        <rFont val="Times New Roman"/>
        <family val="1"/>
        <charset val="204"/>
      </rPr>
      <t>» за 1 полугодие 2016г.</t>
    </r>
  </si>
  <si>
    <t>Старт историко-патриотического марафона «Одна на всех Победа»-районный фестиваль военно-патрио-тической песни</t>
  </si>
  <si>
    <t>Торжественное мероприятие, посвящённое  Общероссийскому Дню библиотек, , к юбилейным датам великих музыкантов , юбилеи библиотек</t>
  </si>
  <si>
    <t>Торжественное мероприятие, посвящённое Дню работника культуры.</t>
  </si>
  <si>
    <t>Конкурс-марафон «Лучшая организация культурно-досугового пространства»</t>
  </si>
  <si>
    <t>Межрайонный фестиваль «Приглашение к танцу»</t>
  </si>
  <si>
    <t>«Семья года» - районный конкурс, День Отца</t>
  </si>
  <si>
    <t>«Русская берёзка»</t>
  </si>
  <si>
    <t>«Сабантуй» - районный татарский национальный праздник.</t>
  </si>
  <si>
    <t>«Акатуй» - чувашский национальный праздник.</t>
  </si>
  <si>
    <t>Мероприятия в рамках Дня супружеской верности и любви (Петра и Февронии)</t>
  </si>
  <si>
    <t>«Я пою о России» - выставка-конкурс стихов, эссе, рисунков (в рамках праздника День государственного флага)</t>
  </si>
  <si>
    <t xml:space="preserve"> «Плодово-ягодная столица»-фестиваль фруктового урожая</t>
  </si>
  <si>
    <t>Ежегодный региональный фестиваль детского творчества «Твой звёздный час»</t>
  </si>
  <si>
    <t>Мероприятия, посвященные 90-летию Мелекесского района,Итоги десятилетия</t>
  </si>
  <si>
    <t>Слет солдатских матерей, Женский форум</t>
  </si>
  <si>
    <t>Районный литературный фестиваль «Великую Победу нам не забыть»</t>
  </si>
  <si>
    <t>Районный Фестиваль «Играй, гармонь любимая!»</t>
  </si>
  <si>
    <t>Районный Фестиваль национальных культур «Венок дружбы»</t>
  </si>
  <si>
    <t>Районный конкурс «Мелекесская красавица»</t>
  </si>
  <si>
    <t>Районный Фестиваль «Зори над Черемшаном»</t>
  </si>
  <si>
    <t>Фестиваль «Тиинск- Родниковая столица»</t>
  </si>
  <si>
    <t>Районный Фестиваль «Жизнь замечательных семей» , День матери</t>
  </si>
  <si>
    <t>Районный Слет сельской молодежи</t>
  </si>
  <si>
    <t>«Мы- вместе!» торжественное мероприятие, посвященное присоединению Крыма к России</t>
  </si>
  <si>
    <r>
      <t>Реализация проекта Выездные концерты в Сельские дома культуры муниципального образования «Мелекесский</t>
    </r>
    <r>
      <rPr>
        <sz val="11.5"/>
        <color rgb="FF000000"/>
        <rFont val="Times New Roman"/>
        <family val="1"/>
        <charset val="204"/>
      </rPr>
      <t xml:space="preserve"> </t>
    </r>
    <r>
      <rPr>
        <sz val="11.5"/>
        <color theme="1"/>
        <rFont val="Times New Roman"/>
        <family val="1"/>
        <charset val="204"/>
      </rPr>
      <t xml:space="preserve"> район» «Мой отчий край ни в чём не повторим»</t>
    </r>
  </si>
  <si>
    <t>«Салют Победы» - фестиваль военной патриотической песни,День призывника</t>
  </si>
  <si>
    <t>Дополнительные мероприятия, фестивали и конкурсы, посвящённые знаменательным датам и  освещение  мероприятий в СМИ</t>
  </si>
  <si>
    <t>Общий объём финансирования Программы с учётом внесённых изменений на 2016год составляет 1047,0 тыс. руб. По результатам  1 полугодия 2016г.израсходовано 651,2 тыс.руб. Осуществлялись мероприятия по обеспечению деятельности Отдела культуры,досуга населения,спорта и делам молодёжи подведомственных ему учреждений. Выше приведён перечень проведённых мероприятий.</t>
  </si>
  <si>
    <t xml:space="preserve">В районе проживает 35307 человек, из них           9000 пенсионеры    8200 детей.              Почти  около половины населения района посещают культурные мероприятия в которых участвуют народные коллективы.Дети активно участвуют в конкурсах ,много лауреатов и дипломантов.   </t>
  </si>
  <si>
    <t>(102+114+102+104+114+103+106)/7=</t>
  </si>
  <si>
    <t>Предусмотрено в бюджете, тыс. руб. на 2016 г.</t>
  </si>
  <si>
    <t>Освоено средств, тыс. руб.за 1полугодие 2016г.</t>
  </si>
  <si>
    <t>План   2016г.</t>
  </si>
  <si>
    <t>Факт                   2016г</t>
  </si>
  <si>
    <r>
      <rPr>
        <b/>
        <sz val="14"/>
        <color theme="1"/>
        <rFont val="Times New Roman"/>
        <family val="1"/>
        <charset val="204"/>
      </rPr>
      <t>УТВЕРЖДАЮ</t>
    </r>
    <r>
      <rPr>
        <sz val="12"/>
        <color theme="1"/>
        <rFont val="Times New Roman"/>
        <family val="1"/>
        <charset val="204"/>
      </rPr>
      <t xml:space="preserve">
Глава администрации
МО «Мелекесский район»
_________И.Н.Мухутдинов
 ___1_         июля  2016_г.
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</si>
</sst>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5"/>
      <name val="Courier New"/>
      <family val="3"/>
      <charset val="204"/>
    </font>
    <font>
      <sz val="1"/>
      <name val="Courier New"/>
      <family val="3"/>
      <charset val="204"/>
    </font>
    <font>
      <sz val="12"/>
      <color rgb="FF000000"/>
      <name val="Franklin Gothic Medium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wrapText="1"/>
    </xf>
    <xf numFmtId="9" fontId="0" fillId="0" borderId="0" xfId="0" applyNumberFormat="1" applyAlignment="1">
      <alignment horizontal="left"/>
    </xf>
    <xf numFmtId="0" fontId="0" fillId="0" borderId="0" xfId="0" applyAlignment="1"/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14" fillId="2" borderId="1" xfId="0" applyNumberFormat="1" applyFont="1" applyFill="1" applyBorder="1" applyAlignment="1">
      <alignment horizontal="right" vertical="center" wrapText="1" indent="1"/>
    </xf>
    <xf numFmtId="9" fontId="14" fillId="2" borderId="2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5" fillId="0" borderId="0" xfId="0" applyFont="1" applyAlignment="1">
      <alignment horizontal="left" wrapText="1" indent="1"/>
    </xf>
    <xf numFmtId="0" fontId="6" fillId="0" borderId="0" xfId="0" applyFont="1"/>
    <xf numFmtId="0" fontId="10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1" fontId="1" fillId="2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/>
    <xf numFmtId="0" fontId="0" fillId="0" borderId="15" xfId="0" applyBorder="1"/>
    <xf numFmtId="0" fontId="1" fillId="2" borderId="1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1" fontId="1" fillId="2" borderId="14" xfId="0" applyNumberFormat="1" applyFont="1" applyFill="1" applyBorder="1" applyAlignment="1">
      <alignment horizontal="right" vertical="center" wrapText="1"/>
    </xf>
    <xf numFmtId="1" fontId="14" fillId="2" borderId="14" xfId="0" applyNumberFormat="1" applyFont="1" applyFill="1" applyBorder="1" applyAlignment="1">
      <alignment horizontal="right" vertical="center" wrapText="1" indent="1"/>
    </xf>
    <xf numFmtId="9" fontId="14" fillId="2" borderId="19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justify" vertical="top" wrapText="1"/>
    </xf>
    <xf numFmtId="0" fontId="0" fillId="0" borderId="12" xfId="0" applyBorder="1"/>
    <xf numFmtId="0" fontId="10" fillId="0" borderId="11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justify" vertical="top" wrapText="1"/>
    </xf>
    <xf numFmtId="1" fontId="1" fillId="2" borderId="24" xfId="0" applyNumberFormat="1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center" wrapText="1"/>
    </xf>
    <xf numFmtId="0" fontId="0" fillId="0" borderId="0" xfId="0" applyAlignment="1"/>
    <xf numFmtId="0" fontId="9" fillId="0" borderId="21" xfId="0" applyFont="1" applyBorder="1" applyAlignment="1">
      <alignment wrapText="1"/>
    </xf>
    <xf numFmtId="0" fontId="0" fillId="0" borderId="21" xfId="0" applyBorder="1" applyAlignment="1"/>
    <xf numFmtId="0" fontId="6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wrapText="1"/>
    </xf>
    <xf numFmtId="0" fontId="8" fillId="0" borderId="10" xfId="0" applyFont="1" applyBorder="1" applyAlignment="1"/>
    <xf numFmtId="0" fontId="15" fillId="0" borderId="0" xfId="0" applyFont="1" applyAlignment="1">
      <alignment horizontal="justify"/>
    </xf>
    <xf numFmtId="0" fontId="8" fillId="0" borderId="0" xfId="0" applyFont="1" applyAlignment="1"/>
    <xf numFmtId="0" fontId="1" fillId="2" borderId="6" xfId="0" applyFont="1" applyFill="1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5" fillId="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1" fillId="2" borderId="22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selection activeCell="H13" sqref="H13"/>
    </sheetView>
  </sheetViews>
  <sheetFormatPr defaultRowHeight="15"/>
  <cols>
    <col min="1" max="1" width="35.85546875" customWidth="1"/>
    <col min="2" max="2" width="6.42578125" customWidth="1"/>
    <col min="3" max="3" width="7.7109375" customWidth="1"/>
    <col min="4" max="4" width="5.42578125" customWidth="1"/>
    <col min="5" max="5" width="7.28515625" customWidth="1"/>
    <col min="6" max="6" width="7.42578125" customWidth="1"/>
    <col min="7" max="7" width="15" customWidth="1"/>
    <col min="8" max="8" width="52.7109375" customWidth="1"/>
    <col min="9" max="9" width="6.42578125" customWidth="1"/>
    <col min="10" max="10" width="7.140625" customWidth="1"/>
    <col min="11" max="12" width="7" customWidth="1"/>
  </cols>
  <sheetData>
    <row r="1" spans="7:18" ht="95.25" customHeight="1">
      <c r="J1" s="53" t="s">
        <v>49</v>
      </c>
      <c r="K1" s="55"/>
      <c r="L1" s="55"/>
      <c r="M1" s="55"/>
    </row>
    <row r="2" spans="7:18" ht="32.25" customHeight="1" thickBot="1">
      <c r="H2" s="56" t="s">
        <v>36</v>
      </c>
      <c r="I2" s="57"/>
      <c r="J2" s="57"/>
      <c r="K2" s="57"/>
      <c r="L2" s="57"/>
      <c r="M2" s="57"/>
      <c r="N2" s="8"/>
    </row>
    <row r="3" spans="7:18">
      <c r="H3" s="60" t="s">
        <v>0</v>
      </c>
      <c r="I3" s="62" t="s">
        <v>11</v>
      </c>
      <c r="J3" s="63"/>
      <c r="K3" s="64" t="s">
        <v>1</v>
      </c>
      <c r="L3" s="65"/>
      <c r="M3" s="66" t="s">
        <v>12</v>
      </c>
    </row>
    <row r="4" spans="7:18" s="10" customFormat="1" ht="15.75">
      <c r="H4" s="61"/>
      <c r="I4" s="9" t="s">
        <v>13</v>
      </c>
      <c r="J4" s="9" t="s">
        <v>18</v>
      </c>
      <c r="K4" s="9" t="s">
        <v>13</v>
      </c>
      <c r="L4" s="9" t="s">
        <v>18</v>
      </c>
      <c r="M4" s="67"/>
    </row>
    <row r="5" spans="7:18" ht="30">
      <c r="H5" s="18" t="s">
        <v>27</v>
      </c>
      <c r="I5" s="11">
        <v>100</v>
      </c>
      <c r="J5" s="3">
        <v>15</v>
      </c>
      <c r="K5" s="11">
        <v>100</v>
      </c>
      <c r="L5" s="3">
        <v>15</v>
      </c>
      <c r="M5" s="19"/>
    </row>
    <row r="6" spans="7:18" ht="30">
      <c r="G6" s="37"/>
      <c r="H6" s="18" t="s">
        <v>28</v>
      </c>
      <c r="I6" s="11">
        <v>100</v>
      </c>
      <c r="J6" s="3">
        <v>10</v>
      </c>
      <c r="K6" s="11">
        <v>100</v>
      </c>
      <c r="L6" s="3">
        <v>10</v>
      </c>
      <c r="M6" s="19"/>
      <c r="N6">
        <f>588+560+250+518</f>
        <v>1916</v>
      </c>
    </row>
    <row r="7" spans="7:18">
      <c r="H7" s="18" t="s">
        <v>40</v>
      </c>
      <c r="I7" s="11">
        <v>100</v>
      </c>
      <c r="J7" s="3">
        <v>12</v>
      </c>
      <c r="K7" s="11">
        <v>100</v>
      </c>
      <c r="L7" s="3">
        <v>12</v>
      </c>
      <c r="M7" s="19"/>
      <c r="N7">
        <f>SUM(O7:R7)</f>
        <v>3635</v>
      </c>
      <c r="O7">
        <v>480</v>
      </c>
      <c r="P7">
        <v>450</v>
      </c>
      <c r="Q7">
        <f>1385+380</f>
        <v>1765</v>
      </c>
      <c r="R7">
        <v>940</v>
      </c>
    </row>
    <row r="8" spans="7:18">
      <c r="H8" s="20" t="s">
        <v>39</v>
      </c>
      <c r="I8" s="11">
        <v>100</v>
      </c>
      <c r="J8" s="3">
        <v>15</v>
      </c>
      <c r="K8" s="11">
        <v>100</v>
      </c>
      <c r="L8" s="3">
        <v>15</v>
      </c>
      <c r="M8" s="19"/>
      <c r="O8" t="s">
        <v>50</v>
      </c>
      <c r="P8" t="s">
        <v>51</v>
      </c>
      <c r="Q8" t="s">
        <v>52</v>
      </c>
      <c r="R8" t="s">
        <v>53</v>
      </c>
    </row>
    <row r="9" spans="7:18">
      <c r="H9" s="20" t="s">
        <v>24</v>
      </c>
      <c r="I9" s="11">
        <v>100</v>
      </c>
      <c r="J9" s="3">
        <v>3</v>
      </c>
      <c r="K9" s="11">
        <v>100</v>
      </c>
      <c r="L9" s="3">
        <v>3</v>
      </c>
      <c r="M9" s="19"/>
      <c r="N9">
        <v>1100</v>
      </c>
    </row>
    <row r="10" spans="7:18">
      <c r="H10" s="20" t="s">
        <v>29</v>
      </c>
      <c r="I10" s="11">
        <v>100</v>
      </c>
      <c r="J10" s="3">
        <v>8</v>
      </c>
      <c r="K10" s="11">
        <v>100</v>
      </c>
      <c r="L10" s="3">
        <v>8</v>
      </c>
      <c r="M10" s="19"/>
      <c r="N10">
        <f>846.6</f>
        <v>846.6</v>
      </c>
    </row>
    <row r="11" spans="7:18">
      <c r="H11" s="20" t="s">
        <v>38</v>
      </c>
      <c r="I11" s="11">
        <v>100</v>
      </c>
      <c r="J11" s="3">
        <v>5</v>
      </c>
      <c r="K11" s="11">
        <v>100</v>
      </c>
      <c r="L11" s="3">
        <v>5</v>
      </c>
      <c r="M11" s="19"/>
      <c r="N11">
        <f>261+1400</f>
        <v>1661</v>
      </c>
    </row>
    <row r="12" spans="7:18" ht="30">
      <c r="H12" s="18" t="s">
        <v>15</v>
      </c>
      <c r="I12" s="11">
        <v>100</v>
      </c>
      <c r="J12" s="3">
        <v>22</v>
      </c>
      <c r="K12" s="11">
        <v>100</v>
      </c>
      <c r="L12" s="3">
        <v>22</v>
      </c>
      <c r="M12" s="19"/>
    </row>
    <row r="13" spans="7:18" ht="30">
      <c r="H13" s="18" t="s">
        <v>14</v>
      </c>
      <c r="I13" s="11">
        <v>100</v>
      </c>
      <c r="J13" s="3">
        <v>10</v>
      </c>
      <c r="K13" s="11">
        <v>100</v>
      </c>
      <c r="L13" s="3">
        <v>10</v>
      </c>
      <c r="M13" s="19"/>
      <c r="N13">
        <f>4000+4470+372</f>
        <v>8842</v>
      </c>
    </row>
    <row r="14" spans="7:18" ht="17.25" customHeight="1">
      <c r="H14" s="18" t="s">
        <v>16</v>
      </c>
      <c r="I14" s="11">
        <v>100</v>
      </c>
      <c r="J14" s="3">
        <v>10</v>
      </c>
      <c r="K14" s="11">
        <v>100</v>
      </c>
      <c r="L14" s="3">
        <v>10</v>
      </c>
      <c r="M14" s="19"/>
      <c r="N14">
        <v>10000</v>
      </c>
    </row>
    <row r="15" spans="7:18">
      <c r="H15" s="18" t="s">
        <v>17</v>
      </c>
      <c r="I15" s="11">
        <v>100</v>
      </c>
      <c r="J15" s="3">
        <v>10</v>
      </c>
      <c r="K15" s="11">
        <v>100</v>
      </c>
      <c r="L15" s="3">
        <v>10</v>
      </c>
      <c r="M15" s="19"/>
      <c r="N15">
        <f>240+2350+250+1170+2000</f>
        <v>6010</v>
      </c>
    </row>
    <row r="16" spans="7:18" ht="31.5" customHeight="1">
      <c r="H16" s="20" t="s">
        <v>25</v>
      </c>
      <c r="I16" s="11">
        <v>100</v>
      </c>
      <c r="J16" s="3">
        <v>5</v>
      </c>
      <c r="K16" s="11">
        <v>100</v>
      </c>
      <c r="L16" s="3">
        <v>5</v>
      </c>
      <c r="M16" s="19"/>
    </row>
    <row r="17" spans="1:14" ht="16.5" customHeight="1">
      <c r="H17" s="20" t="s">
        <v>41</v>
      </c>
      <c r="I17" s="11">
        <v>100</v>
      </c>
      <c r="J17" s="3">
        <v>5</v>
      </c>
      <c r="K17" s="11">
        <v>100</v>
      </c>
      <c r="L17" s="3">
        <v>5</v>
      </c>
      <c r="M17" s="19"/>
      <c r="N17">
        <f>1050+264+220+167+1400+357</f>
        <v>3458</v>
      </c>
    </row>
    <row r="18" spans="1:14">
      <c r="H18" s="20" t="s">
        <v>30</v>
      </c>
      <c r="I18" s="11">
        <v>100</v>
      </c>
      <c r="J18" s="3">
        <v>12</v>
      </c>
      <c r="K18" s="11">
        <v>100</v>
      </c>
      <c r="L18" s="3">
        <v>12</v>
      </c>
      <c r="M18" s="19"/>
      <c r="N18">
        <v>12000</v>
      </c>
    </row>
    <row r="19" spans="1:14" ht="45">
      <c r="H19" s="18" t="s">
        <v>31</v>
      </c>
      <c r="I19" s="11">
        <v>100</v>
      </c>
      <c r="J19" s="3">
        <v>5</v>
      </c>
      <c r="K19" s="11">
        <v>0</v>
      </c>
      <c r="L19" s="3">
        <v>0</v>
      </c>
      <c r="M19" s="19"/>
    </row>
    <row r="20" spans="1:14" ht="30">
      <c r="H20" s="20" t="s">
        <v>23</v>
      </c>
      <c r="I20" s="11">
        <v>100</v>
      </c>
      <c r="J20" s="3">
        <v>5</v>
      </c>
      <c r="K20" s="11">
        <v>100</v>
      </c>
      <c r="L20" s="3">
        <v>5</v>
      </c>
      <c r="M20" s="19"/>
      <c r="N20">
        <v>3600</v>
      </c>
    </row>
    <row r="21" spans="1:14" ht="30">
      <c r="H21" s="20" t="s">
        <v>26</v>
      </c>
      <c r="I21" s="11">
        <v>100</v>
      </c>
      <c r="J21" s="3">
        <v>60</v>
      </c>
      <c r="K21" s="11">
        <v>100</v>
      </c>
      <c r="L21" s="3">
        <v>60</v>
      </c>
      <c r="M21" s="19"/>
    </row>
    <row r="22" spans="1:14" ht="30">
      <c r="H22" s="20" t="s">
        <v>32</v>
      </c>
      <c r="I22" s="11">
        <v>100</v>
      </c>
      <c r="J22" s="3">
        <v>10</v>
      </c>
      <c r="K22" s="11">
        <v>100</v>
      </c>
      <c r="L22" s="3">
        <v>10</v>
      </c>
      <c r="M22" s="19"/>
      <c r="N22">
        <v>10000</v>
      </c>
    </row>
    <row r="23" spans="1:14" ht="30">
      <c r="H23" s="18" t="s">
        <v>33</v>
      </c>
      <c r="I23" s="11">
        <v>100</v>
      </c>
      <c r="J23" s="3">
        <v>24</v>
      </c>
      <c r="K23" s="11">
        <v>100</v>
      </c>
      <c r="L23" s="3">
        <v>24</v>
      </c>
      <c r="M23" s="19"/>
      <c r="N23">
        <v>17531</v>
      </c>
    </row>
    <row r="24" spans="1:14" ht="30.75" customHeight="1">
      <c r="H24" s="18" t="s">
        <v>44</v>
      </c>
      <c r="I24" s="11">
        <v>100</v>
      </c>
      <c r="J24" s="3">
        <v>56</v>
      </c>
      <c r="K24" s="11">
        <v>100</v>
      </c>
      <c r="L24" s="3">
        <v>56</v>
      </c>
      <c r="M24" s="19"/>
    </row>
    <row r="25" spans="1:14">
      <c r="H25" s="18" t="s">
        <v>34</v>
      </c>
      <c r="I25" s="11">
        <v>100</v>
      </c>
      <c r="J25" s="3">
        <v>121</v>
      </c>
      <c r="K25" s="11">
        <v>100</v>
      </c>
      <c r="L25" s="3">
        <v>121</v>
      </c>
      <c r="M25" s="19"/>
    </row>
    <row r="26" spans="1:14" ht="16.5" thickBot="1">
      <c r="H26" s="21" t="s">
        <v>21</v>
      </c>
      <c r="I26" s="22">
        <v>100</v>
      </c>
      <c r="J26" s="23">
        <f>SUM(J5:J25)</f>
        <v>423</v>
      </c>
      <c r="K26" s="24">
        <f>(200000/21)%</f>
        <v>95.238095238095227</v>
      </c>
      <c r="L26" s="23">
        <f>SUM(L5:L25)</f>
        <v>418</v>
      </c>
      <c r="M26" s="25"/>
    </row>
    <row r="27" spans="1:14" ht="76.5" customHeight="1">
      <c r="H27" s="51" t="s">
        <v>43</v>
      </c>
      <c r="I27" s="52"/>
      <c r="J27" s="52"/>
      <c r="K27" s="52"/>
      <c r="L27" s="52"/>
      <c r="M27" s="52"/>
      <c r="N27" s="36">
        <f>255+345+520+1755</f>
        <v>2875</v>
      </c>
    </row>
    <row r="28" spans="1:14" s="17" customFormat="1" ht="31.5" customHeight="1">
      <c r="H28" s="16" t="s">
        <v>47</v>
      </c>
      <c r="K28" s="17" t="s">
        <v>48</v>
      </c>
      <c r="N28" s="17">
        <f>2000+2000+330+4620+1050+3495.55+5000+1050+3000+350+2200+1000+660+213.45+1190+3000+350</f>
        <v>31509</v>
      </c>
    </row>
    <row r="29" spans="1:14" ht="103.5" customHeight="1">
      <c r="E29" s="53" t="s">
        <v>49</v>
      </c>
      <c r="F29" s="54"/>
      <c r="G29" s="54"/>
      <c r="H29" s="38"/>
    </row>
    <row r="30" spans="1:14" ht="37.5" customHeight="1" thickBot="1">
      <c r="A30" s="68" t="s">
        <v>37</v>
      </c>
      <c r="B30" s="69"/>
      <c r="C30" s="69"/>
      <c r="D30" s="69"/>
      <c r="E30" s="69"/>
      <c r="F30" s="69"/>
      <c r="G30" s="69"/>
    </row>
    <row r="31" spans="1:14" ht="34.5" customHeight="1">
      <c r="A31" s="26" t="s">
        <v>2</v>
      </c>
      <c r="B31" s="70" t="s">
        <v>19</v>
      </c>
      <c r="C31" s="71"/>
      <c r="D31" s="70" t="s">
        <v>35</v>
      </c>
      <c r="E31" s="72"/>
      <c r="F31" s="27" t="s">
        <v>3</v>
      </c>
      <c r="G31" s="28" t="s">
        <v>12</v>
      </c>
    </row>
    <row r="32" spans="1:14" ht="47.25">
      <c r="A32" s="29"/>
      <c r="B32" s="4" t="s">
        <v>13</v>
      </c>
      <c r="C32" s="4" t="s">
        <v>45</v>
      </c>
      <c r="D32" s="4" t="s">
        <v>13</v>
      </c>
      <c r="E32" s="4" t="s">
        <v>45</v>
      </c>
      <c r="F32" s="5"/>
      <c r="G32" s="30"/>
    </row>
    <row r="33" spans="1:11" s="15" customFormat="1" ht="56.25" customHeight="1">
      <c r="A33" s="31" t="s">
        <v>4</v>
      </c>
      <c r="B33" s="12">
        <v>45</v>
      </c>
      <c r="C33" s="13">
        <f>35746*45%</f>
        <v>16085.7</v>
      </c>
      <c r="D33" s="13">
        <v>46.2</v>
      </c>
      <c r="E33" s="13">
        <v>16500</v>
      </c>
      <c r="F33" s="14">
        <f>E33/C33</f>
        <v>1.0257557955202445</v>
      </c>
      <c r="G33" s="73" t="s">
        <v>20</v>
      </c>
    </row>
    <row r="34" spans="1:11" s="15" customFormat="1" ht="47.25" customHeight="1">
      <c r="A34" s="31" t="s">
        <v>5</v>
      </c>
      <c r="B34" s="12">
        <v>6</v>
      </c>
      <c r="C34" s="13">
        <f>35746*6%</f>
        <v>2144.7599999999998</v>
      </c>
      <c r="D34" s="13">
        <v>7</v>
      </c>
      <c r="E34" s="13">
        <v>2605</v>
      </c>
      <c r="F34" s="14">
        <f t="shared" ref="F34:F39" si="0">E34/C34</f>
        <v>1.2145881124228353</v>
      </c>
      <c r="G34" s="74"/>
    </row>
    <row r="35" spans="1:11" s="15" customFormat="1" ht="49.5" customHeight="1">
      <c r="A35" s="31" t="s">
        <v>6</v>
      </c>
      <c r="B35" s="12">
        <v>52</v>
      </c>
      <c r="C35" s="13">
        <f>8200*52%</f>
        <v>4264</v>
      </c>
      <c r="D35" s="13">
        <v>53</v>
      </c>
      <c r="E35" s="13">
        <v>4500</v>
      </c>
      <c r="F35" s="14">
        <f t="shared" si="0"/>
        <v>1.0553470919324577</v>
      </c>
      <c r="G35" s="74"/>
    </row>
    <row r="36" spans="1:11" s="15" customFormat="1" ht="46.5" customHeight="1">
      <c r="A36" s="31" t="s">
        <v>7</v>
      </c>
      <c r="B36" s="12">
        <v>20</v>
      </c>
      <c r="C36" s="13">
        <f>35746*20%</f>
        <v>7149.2000000000007</v>
      </c>
      <c r="D36" s="13">
        <v>22</v>
      </c>
      <c r="E36" s="13">
        <v>7920</v>
      </c>
      <c r="F36" s="14">
        <f t="shared" si="0"/>
        <v>1.1078162591618641</v>
      </c>
      <c r="G36" s="74"/>
    </row>
    <row r="37" spans="1:11" s="15" customFormat="1" ht="56.25" customHeight="1">
      <c r="A37" s="31" t="s">
        <v>8</v>
      </c>
      <c r="B37" s="12">
        <v>6</v>
      </c>
      <c r="C37" s="13">
        <f>35746*6%</f>
        <v>2144.7599999999998</v>
      </c>
      <c r="D37" s="13">
        <v>5</v>
      </c>
      <c r="E37" s="13">
        <v>1810</v>
      </c>
      <c r="F37" s="14">
        <f t="shared" si="0"/>
        <v>0.84391726813256507</v>
      </c>
      <c r="G37" s="74"/>
    </row>
    <row r="38" spans="1:11" s="15" customFormat="1" ht="56.25" customHeight="1">
      <c r="A38" s="31" t="s">
        <v>9</v>
      </c>
      <c r="B38" s="12">
        <v>20</v>
      </c>
      <c r="C38" s="13">
        <f>330*20%</f>
        <v>66</v>
      </c>
      <c r="D38" s="13">
        <v>23</v>
      </c>
      <c r="E38" s="13">
        <v>77</v>
      </c>
      <c r="F38" s="14">
        <f t="shared" si="0"/>
        <v>1.1666666666666667</v>
      </c>
      <c r="G38" s="74"/>
    </row>
    <row r="39" spans="1:11" s="15" customFormat="1" ht="56.25" customHeight="1" thickBot="1">
      <c r="A39" s="32" t="s">
        <v>10</v>
      </c>
      <c r="B39" s="33">
        <v>15</v>
      </c>
      <c r="C39" s="34">
        <v>17</v>
      </c>
      <c r="D39" s="34">
        <v>15</v>
      </c>
      <c r="E39" s="34">
        <v>17</v>
      </c>
      <c r="F39" s="35">
        <f t="shared" si="0"/>
        <v>1</v>
      </c>
      <c r="G39" s="75"/>
    </row>
    <row r="40" spans="1:11" ht="3.75" customHeight="1">
      <c r="A40" s="1"/>
    </row>
    <row r="41" spans="1:11">
      <c r="A41" s="6" t="s">
        <v>46</v>
      </c>
      <c r="B41" s="7">
        <f>(103+121+106+111+84+117+100)/7/100</f>
        <v>1.06</v>
      </c>
    </row>
    <row r="42" spans="1:11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33.75" customHeight="1">
      <c r="A43" s="76" t="s">
        <v>22</v>
      </c>
      <c r="B43" s="59"/>
      <c r="C43" s="59"/>
      <c r="D43" s="59"/>
      <c r="E43" s="59"/>
      <c r="F43" s="59"/>
    </row>
    <row r="44" spans="1:11" ht="80.25" customHeight="1">
      <c r="A44" s="58" t="s">
        <v>42</v>
      </c>
      <c r="B44" s="59"/>
      <c r="C44" s="59"/>
      <c r="D44" s="59"/>
      <c r="E44" s="59"/>
      <c r="F44" s="59"/>
    </row>
    <row r="45" spans="1:11" s="17" customFormat="1" ht="44.25" customHeight="1">
      <c r="A45" s="16" t="s">
        <v>47</v>
      </c>
      <c r="G45" s="17" t="s">
        <v>48</v>
      </c>
    </row>
    <row r="46" spans="1:11" ht="15" customHeight="1"/>
    <row r="57" ht="96" customHeight="1"/>
  </sheetData>
  <mergeCells count="14">
    <mergeCell ref="H27:M27"/>
    <mergeCell ref="E29:G29"/>
    <mergeCell ref="J1:M1"/>
    <mergeCell ref="H2:M2"/>
    <mergeCell ref="A44:F44"/>
    <mergeCell ref="H3:H4"/>
    <mergeCell ref="I3:J3"/>
    <mergeCell ref="K3:L3"/>
    <mergeCell ref="M3:M4"/>
    <mergeCell ref="A30:G30"/>
    <mergeCell ref="B31:C31"/>
    <mergeCell ref="D31:E31"/>
    <mergeCell ref="G33:G39"/>
    <mergeCell ref="A43:F43"/>
  </mergeCells>
  <pageMargins left="0.17" right="0.26" top="0.39370078740157483" bottom="0.39370078740157483" header="0.31496062992125984" footer="0.11811023622047245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>
      <selection activeCell="P2" sqref="P2"/>
    </sheetView>
  </sheetViews>
  <sheetFormatPr defaultRowHeight="15"/>
  <cols>
    <col min="1" max="1" width="35.85546875" customWidth="1"/>
    <col min="2" max="2" width="6.42578125" customWidth="1"/>
    <col min="3" max="3" width="7.7109375" customWidth="1"/>
    <col min="4" max="4" width="5.42578125" customWidth="1"/>
    <col min="5" max="5" width="7.28515625" customWidth="1"/>
    <col min="6" max="6" width="7.42578125" customWidth="1"/>
    <col min="7" max="7" width="15" customWidth="1"/>
    <col min="8" max="8" width="52.7109375" customWidth="1"/>
    <col min="9" max="9" width="6.42578125" customWidth="1"/>
    <col min="10" max="10" width="7.140625" customWidth="1"/>
    <col min="11" max="11" width="7.28515625" customWidth="1"/>
    <col min="12" max="12" width="7" customWidth="1"/>
    <col min="13" max="13" width="12" customWidth="1"/>
  </cols>
  <sheetData>
    <row r="1" spans="7:14" ht="73.5" customHeight="1">
      <c r="J1" s="53" t="s">
        <v>90</v>
      </c>
      <c r="K1" s="55"/>
      <c r="L1" s="55"/>
      <c r="M1" s="55"/>
    </row>
    <row r="2" spans="7:14" ht="42" customHeight="1" thickBot="1">
      <c r="H2" s="56" t="s">
        <v>55</v>
      </c>
      <c r="I2" s="56"/>
      <c r="J2" s="56"/>
      <c r="K2" s="56"/>
      <c r="L2" s="56"/>
      <c r="M2" s="56"/>
      <c r="N2" s="50"/>
    </row>
    <row r="3" spans="7:14" ht="63.75" customHeight="1">
      <c r="H3" s="79" t="s">
        <v>0</v>
      </c>
      <c r="I3" s="81" t="s">
        <v>86</v>
      </c>
      <c r="J3" s="81"/>
      <c r="K3" s="82" t="s">
        <v>87</v>
      </c>
      <c r="L3" s="82"/>
      <c r="M3" s="83" t="s">
        <v>12</v>
      </c>
    </row>
    <row r="4" spans="7:14" s="10" customFormat="1" ht="16.5" thickBot="1">
      <c r="H4" s="80"/>
      <c r="I4" s="49" t="s">
        <v>13</v>
      </c>
      <c r="J4" s="49" t="s">
        <v>18</v>
      </c>
      <c r="K4" s="49" t="s">
        <v>13</v>
      </c>
      <c r="L4" s="49" t="s">
        <v>18</v>
      </c>
      <c r="M4" s="84"/>
    </row>
    <row r="5" spans="7:14" ht="30">
      <c r="H5" s="45" t="s">
        <v>27</v>
      </c>
      <c r="I5" s="46">
        <v>100</v>
      </c>
      <c r="J5">
        <v>15</v>
      </c>
      <c r="K5" s="46">
        <f>L5*I5/J5</f>
        <v>33.333333333333336</v>
      </c>
      <c r="L5" s="47">
        <v>5</v>
      </c>
      <c r="M5" s="48"/>
    </row>
    <row r="6" spans="7:14" ht="30">
      <c r="G6" s="37"/>
      <c r="H6" s="42" t="s">
        <v>28</v>
      </c>
      <c r="I6" s="11">
        <v>100</v>
      </c>
      <c r="J6" s="40">
        <v>10</v>
      </c>
      <c r="K6" s="46">
        <f t="shared" ref="K6:K44" si="0">L6*I6/J6</f>
        <v>0</v>
      </c>
      <c r="L6" s="3">
        <v>0</v>
      </c>
      <c r="M6" s="19"/>
    </row>
    <row r="7" spans="7:14" ht="45">
      <c r="H7" s="42" t="s">
        <v>56</v>
      </c>
      <c r="I7" s="11">
        <v>100</v>
      </c>
      <c r="J7" s="40">
        <v>3</v>
      </c>
      <c r="K7" s="46">
        <f t="shared" si="0"/>
        <v>0</v>
      </c>
      <c r="L7" s="3"/>
      <c r="M7" s="19"/>
    </row>
    <row r="8" spans="7:14" ht="45">
      <c r="H8" s="42" t="s">
        <v>57</v>
      </c>
      <c r="I8" s="11">
        <v>100</v>
      </c>
      <c r="J8" s="40">
        <v>10</v>
      </c>
      <c r="K8" s="46">
        <f t="shared" si="0"/>
        <v>42</v>
      </c>
      <c r="L8" s="3">
        <f>2+2.2</f>
        <v>4.2</v>
      </c>
      <c r="M8" s="19"/>
    </row>
    <row r="9" spans="7:14" ht="30">
      <c r="H9" s="42" t="s">
        <v>58</v>
      </c>
      <c r="I9" s="11">
        <v>100</v>
      </c>
      <c r="J9" s="40">
        <v>5</v>
      </c>
      <c r="K9" s="46">
        <f t="shared" si="0"/>
        <v>100</v>
      </c>
      <c r="L9" s="3">
        <v>5</v>
      </c>
      <c r="M9" s="19"/>
    </row>
    <row r="10" spans="7:14" ht="30">
      <c r="H10" s="42" t="s">
        <v>59</v>
      </c>
      <c r="I10" s="11">
        <v>100</v>
      </c>
      <c r="J10" s="40">
        <v>10</v>
      </c>
      <c r="K10" s="46">
        <f t="shared" si="0"/>
        <v>0</v>
      </c>
      <c r="L10" s="3">
        <v>0</v>
      </c>
      <c r="M10" s="19"/>
    </row>
    <row r="11" spans="7:14">
      <c r="H11" s="42" t="s">
        <v>60</v>
      </c>
      <c r="I11" s="11">
        <v>100</v>
      </c>
      <c r="J11" s="40">
        <v>5</v>
      </c>
      <c r="K11" s="46">
        <f t="shared" si="0"/>
        <v>0</v>
      </c>
      <c r="L11" s="3">
        <v>0</v>
      </c>
      <c r="M11" s="19"/>
    </row>
    <row r="12" spans="7:14">
      <c r="H12" s="42" t="s">
        <v>61</v>
      </c>
      <c r="I12" s="11">
        <v>100</v>
      </c>
      <c r="J12" s="40">
        <v>10</v>
      </c>
      <c r="K12" s="46">
        <f t="shared" si="0"/>
        <v>0</v>
      </c>
      <c r="L12" s="3">
        <v>0</v>
      </c>
      <c r="M12" s="19"/>
    </row>
    <row r="13" spans="7:14">
      <c r="H13" s="42" t="s">
        <v>29</v>
      </c>
      <c r="I13" s="11">
        <v>100</v>
      </c>
      <c r="J13" s="40">
        <v>5</v>
      </c>
      <c r="K13" s="46">
        <f t="shared" si="0"/>
        <v>0</v>
      </c>
      <c r="L13" s="3">
        <v>0</v>
      </c>
      <c r="M13" s="19"/>
    </row>
    <row r="14" spans="7:14" ht="30">
      <c r="H14" s="42" t="s">
        <v>81</v>
      </c>
      <c r="I14" s="11">
        <v>100</v>
      </c>
      <c r="J14" s="40">
        <v>5</v>
      </c>
      <c r="K14" s="46">
        <f t="shared" si="0"/>
        <v>0</v>
      </c>
      <c r="L14" s="3">
        <v>0</v>
      </c>
      <c r="M14" s="19"/>
    </row>
    <row r="15" spans="7:14" ht="30">
      <c r="H15" s="42" t="s">
        <v>15</v>
      </c>
      <c r="I15" s="11">
        <v>100</v>
      </c>
      <c r="J15" s="40">
        <v>22</v>
      </c>
      <c r="K15" s="46">
        <f t="shared" si="0"/>
        <v>103.63636363636364</v>
      </c>
      <c r="L15" s="3">
        <v>22.8</v>
      </c>
      <c r="M15" s="19"/>
    </row>
    <row r="16" spans="7:14" ht="30">
      <c r="H16" s="42" t="s">
        <v>14</v>
      </c>
      <c r="I16" s="11">
        <v>100</v>
      </c>
      <c r="J16" s="40">
        <v>5</v>
      </c>
      <c r="K16" s="46">
        <f t="shared" si="0"/>
        <v>100</v>
      </c>
      <c r="L16" s="3">
        <v>5</v>
      </c>
      <c r="M16" s="19"/>
    </row>
    <row r="17" spans="8:13">
      <c r="H17" s="42" t="s">
        <v>62</v>
      </c>
      <c r="I17" s="11">
        <v>100</v>
      </c>
      <c r="J17" s="40">
        <v>10</v>
      </c>
      <c r="K17" s="46">
        <f t="shared" si="0"/>
        <v>0</v>
      </c>
      <c r="L17" s="3">
        <v>0</v>
      </c>
      <c r="M17" s="19"/>
    </row>
    <row r="18" spans="8:13" ht="30">
      <c r="H18" s="42" t="s">
        <v>63</v>
      </c>
      <c r="I18" s="11">
        <v>100</v>
      </c>
      <c r="J18" s="40">
        <v>40</v>
      </c>
      <c r="K18" s="46">
        <f t="shared" si="0"/>
        <v>100</v>
      </c>
      <c r="L18" s="3">
        <f>30+10</f>
        <v>40</v>
      </c>
      <c r="M18" s="19"/>
    </row>
    <row r="19" spans="8:13">
      <c r="H19" s="42" t="s">
        <v>64</v>
      </c>
      <c r="I19" s="11">
        <v>100</v>
      </c>
      <c r="J19" s="40">
        <v>10</v>
      </c>
      <c r="K19" s="46">
        <f t="shared" si="0"/>
        <v>100</v>
      </c>
      <c r="L19" s="3">
        <v>10</v>
      </c>
      <c r="M19" s="19"/>
    </row>
    <row r="20" spans="8:13" ht="30">
      <c r="H20" s="42" t="s">
        <v>25</v>
      </c>
      <c r="I20" s="11">
        <v>100</v>
      </c>
      <c r="J20" s="40">
        <v>10</v>
      </c>
      <c r="K20" s="46">
        <f t="shared" si="0"/>
        <v>0</v>
      </c>
      <c r="L20" s="3">
        <v>0</v>
      </c>
      <c r="M20" s="19"/>
    </row>
    <row r="21" spans="8:13" ht="30">
      <c r="H21" s="42" t="s">
        <v>65</v>
      </c>
      <c r="I21" s="11">
        <v>100</v>
      </c>
      <c r="J21" s="40">
        <v>5</v>
      </c>
      <c r="K21" s="46">
        <f t="shared" si="0"/>
        <v>0</v>
      </c>
      <c r="L21" s="3">
        <v>0</v>
      </c>
      <c r="M21" s="19"/>
    </row>
    <row r="22" spans="8:13">
      <c r="H22" s="42" t="s">
        <v>30</v>
      </c>
      <c r="I22" s="11">
        <v>100</v>
      </c>
      <c r="J22" s="40">
        <v>473</v>
      </c>
      <c r="K22" s="46">
        <f t="shared" si="0"/>
        <v>85.137420718816074</v>
      </c>
      <c r="L22" s="3">
        <v>402.7</v>
      </c>
      <c r="M22" s="19"/>
    </row>
    <row r="23" spans="8:13" ht="45">
      <c r="H23" s="42" t="s">
        <v>31</v>
      </c>
      <c r="I23" s="11">
        <v>100</v>
      </c>
      <c r="J23" s="40">
        <v>5</v>
      </c>
      <c r="K23" s="46">
        <f t="shared" si="0"/>
        <v>0</v>
      </c>
      <c r="L23" s="3">
        <v>0</v>
      </c>
      <c r="M23" s="19"/>
    </row>
    <row r="24" spans="8:13" ht="45">
      <c r="H24" s="42" t="s">
        <v>66</v>
      </c>
      <c r="I24" s="11">
        <v>100</v>
      </c>
      <c r="J24" s="40">
        <v>5</v>
      </c>
      <c r="K24" s="46">
        <f t="shared" si="0"/>
        <v>0</v>
      </c>
      <c r="L24" s="3">
        <v>0</v>
      </c>
      <c r="M24" s="19"/>
    </row>
    <row r="25" spans="8:13" ht="30">
      <c r="H25" s="42" t="s">
        <v>67</v>
      </c>
      <c r="I25" s="11">
        <v>100</v>
      </c>
      <c r="J25" s="40">
        <v>5</v>
      </c>
      <c r="K25" s="46">
        <f t="shared" si="0"/>
        <v>0</v>
      </c>
      <c r="L25" s="40">
        <v>0</v>
      </c>
      <c r="M25" s="43"/>
    </row>
    <row r="26" spans="8:13" ht="30">
      <c r="H26" s="42" t="s">
        <v>68</v>
      </c>
      <c r="I26" s="11">
        <v>100</v>
      </c>
      <c r="J26" s="40">
        <v>5</v>
      </c>
      <c r="K26" s="46">
        <f t="shared" si="0"/>
        <v>0</v>
      </c>
      <c r="L26" s="41">
        <v>0</v>
      </c>
      <c r="M26" s="43"/>
    </row>
    <row r="27" spans="8:13" ht="30">
      <c r="H27" s="42" t="s">
        <v>26</v>
      </c>
      <c r="I27" s="11">
        <v>100</v>
      </c>
      <c r="J27" s="40">
        <v>30</v>
      </c>
      <c r="K27" s="46">
        <f t="shared" si="0"/>
        <v>0</v>
      </c>
      <c r="L27" s="41">
        <v>0</v>
      </c>
      <c r="M27" s="43"/>
    </row>
    <row r="28" spans="8:13" ht="30">
      <c r="H28" s="44" t="s">
        <v>32</v>
      </c>
      <c r="I28" s="11">
        <v>100</v>
      </c>
      <c r="J28" s="40">
        <v>10</v>
      </c>
      <c r="K28" s="46">
        <f t="shared" si="0"/>
        <v>0</v>
      </c>
      <c r="L28" s="41">
        <v>0</v>
      </c>
      <c r="M28" s="43"/>
    </row>
    <row r="29" spans="8:13" ht="30">
      <c r="H29" s="42" t="s">
        <v>33</v>
      </c>
      <c r="I29" s="11">
        <v>100</v>
      </c>
      <c r="J29" s="40">
        <v>24</v>
      </c>
      <c r="K29" s="46">
        <f t="shared" si="0"/>
        <v>0</v>
      </c>
      <c r="L29" s="41">
        <v>0</v>
      </c>
      <c r="M29" s="43"/>
    </row>
    <row r="30" spans="8:13" ht="45">
      <c r="H30" s="20" t="s">
        <v>82</v>
      </c>
      <c r="I30" s="11">
        <v>100</v>
      </c>
      <c r="J30" s="40">
        <v>30</v>
      </c>
      <c r="K30" s="46">
        <f t="shared" si="0"/>
        <v>57.333333333333336</v>
      </c>
      <c r="L30" s="41">
        <f>6+6.7+4.5</f>
        <v>17.2</v>
      </c>
      <c r="M30" s="43"/>
    </row>
    <row r="31" spans="8:13" ht="30">
      <c r="H31" s="42" t="s">
        <v>69</v>
      </c>
      <c r="I31" s="11">
        <v>100</v>
      </c>
      <c r="J31" s="40">
        <v>50</v>
      </c>
      <c r="K31" s="46">
        <f t="shared" si="0"/>
        <v>98</v>
      </c>
      <c r="L31" s="41">
        <v>49</v>
      </c>
      <c r="M31" s="43"/>
    </row>
    <row r="32" spans="8:13" ht="60">
      <c r="H32" s="42" t="s">
        <v>80</v>
      </c>
      <c r="I32" s="11">
        <v>100</v>
      </c>
      <c r="J32" s="40">
        <v>10</v>
      </c>
      <c r="K32" s="46">
        <f t="shared" si="0"/>
        <v>0</v>
      </c>
      <c r="L32" s="41">
        <v>0</v>
      </c>
      <c r="M32" s="43"/>
    </row>
    <row r="33" spans="8:14">
      <c r="H33" s="42" t="s">
        <v>34</v>
      </c>
      <c r="I33" s="11">
        <v>100</v>
      </c>
      <c r="J33" s="40">
        <v>120</v>
      </c>
      <c r="K33" s="46">
        <f t="shared" si="0"/>
        <v>60</v>
      </c>
      <c r="L33" s="41">
        <v>72</v>
      </c>
      <c r="M33" s="43"/>
    </row>
    <row r="34" spans="8:14">
      <c r="H34" s="42" t="s">
        <v>70</v>
      </c>
      <c r="I34" s="11">
        <v>100</v>
      </c>
      <c r="J34" s="40">
        <v>15</v>
      </c>
      <c r="K34" s="46">
        <f t="shared" si="0"/>
        <v>102</v>
      </c>
      <c r="L34" s="41">
        <v>15.3</v>
      </c>
      <c r="M34" s="43"/>
    </row>
    <row r="35" spans="8:14" ht="30">
      <c r="H35" s="42" t="s">
        <v>71</v>
      </c>
      <c r="I35" s="11">
        <v>100</v>
      </c>
      <c r="J35" s="40">
        <v>7</v>
      </c>
      <c r="K35" s="46">
        <f t="shared" si="0"/>
        <v>42.857142857142854</v>
      </c>
      <c r="L35" s="41">
        <v>3</v>
      </c>
      <c r="M35" s="43"/>
    </row>
    <row r="36" spans="8:14">
      <c r="H36" s="42" t="s">
        <v>72</v>
      </c>
      <c r="I36" s="11">
        <v>100</v>
      </c>
      <c r="J36" s="40">
        <v>10</v>
      </c>
      <c r="K36" s="46">
        <f t="shared" si="0"/>
        <v>0</v>
      </c>
      <c r="L36" s="41">
        <v>0</v>
      </c>
      <c r="M36" s="43"/>
    </row>
    <row r="37" spans="8:14" ht="30">
      <c r="H37" s="42" t="s">
        <v>73</v>
      </c>
      <c r="I37" s="11">
        <v>100</v>
      </c>
      <c r="J37" s="40">
        <v>15</v>
      </c>
      <c r="K37" s="46">
        <f t="shared" si="0"/>
        <v>0</v>
      </c>
      <c r="L37" s="41">
        <v>0</v>
      </c>
      <c r="M37" s="43"/>
    </row>
    <row r="38" spans="8:14">
      <c r="H38" s="42" t="s">
        <v>74</v>
      </c>
      <c r="I38" s="11">
        <v>100</v>
      </c>
      <c r="J38" s="40">
        <v>15</v>
      </c>
      <c r="K38" s="46">
        <f t="shared" si="0"/>
        <v>0</v>
      </c>
      <c r="L38" s="41">
        <v>0</v>
      </c>
      <c r="M38" s="43"/>
    </row>
    <row r="39" spans="8:14">
      <c r="H39" s="42" t="s">
        <v>75</v>
      </c>
      <c r="I39" s="11">
        <v>100</v>
      </c>
      <c r="J39" s="40">
        <v>10</v>
      </c>
      <c r="K39" s="46">
        <f t="shared" si="0"/>
        <v>0</v>
      </c>
      <c r="L39" s="41">
        <v>0</v>
      </c>
      <c r="M39" s="43"/>
    </row>
    <row r="40" spans="8:14">
      <c r="H40" s="42" t="s">
        <v>76</v>
      </c>
      <c r="I40" s="11">
        <v>100</v>
      </c>
      <c r="J40" s="40">
        <v>5</v>
      </c>
      <c r="K40" s="46">
        <f t="shared" si="0"/>
        <v>0</v>
      </c>
      <c r="L40" s="41">
        <v>0</v>
      </c>
      <c r="M40" s="43"/>
    </row>
    <row r="41" spans="8:14" ht="30">
      <c r="H41" s="42" t="s">
        <v>77</v>
      </c>
      <c r="I41" s="11">
        <v>100</v>
      </c>
      <c r="J41" s="40">
        <v>10</v>
      </c>
      <c r="K41" s="46">
        <f t="shared" si="0"/>
        <v>0</v>
      </c>
      <c r="L41" s="41">
        <v>0</v>
      </c>
      <c r="M41" s="43"/>
    </row>
    <row r="42" spans="8:14">
      <c r="H42" s="42" t="s">
        <v>78</v>
      </c>
      <c r="I42" s="11">
        <v>100</v>
      </c>
      <c r="J42" s="40">
        <v>8</v>
      </c>
      <c r="K42" s="46">
        <f t="shared" si="0"/>
        <v>0</v>
      </c>
      <c r="L42" s="41">
        <v>0</v>
      </c>
      <c r="M42" s="43"/>
    </row>
    <row r="43" spans="8:14" ht="30">
      <c r="H43" s="42" t="s">
        <v>79</v>
      </c>
      <c r="I43" s="11">
        <v>100</v>
      </c>
      <c r="J43" s="40">
        <v>5</v>
      </c>
      <c r="K43" s="46">
        <f t="shared" si="0"/>
        <v>0</v>
      </c>
      <c r="L43" s="41">
        <v>0</v>
      </c>
      <c r="M43" s="43"/>
    </row>
    <row r="44" spans="8:14" ht="16.5" thickBot="1">
      <c r="H44" s="21" t="s">
        <v>21</v>
      </c>
      <c r="I44" s="22">
        <v>100</v>
      </c>
      <c r="J44" s="23">
        <f>SUM(J5:J43)</f>
        <v>1047</v>
      </c>
      <c r="K44" s="46">
        <f t="shared" si="0"/>
        <v>62.196752626552048</v>
      </c>
      <c r="L44" s="23">
        <f>SUM(L5:L43)</f>
        <v>651.19999999999993</v>
      </c>
      <c r="M44" s="25"/>
    </row>
    <row r="45" spans="8:14" ht="90.75" customHeight="1">
      <c r="H45" s="77" t="s">
        <v>83</v>
      </c>
      <c r="I45" s="69"/>
      <c r="J45" s="69"/>
      <c r="K45" s="69"/>
      <c r="L45" s="69"/>
      <c r="M45" s="69"/>
    </row>
    <row r="46" spans="8:14" ht="31.5">
      <c r="H46" s="16" t="s">
        <v>47</v>
      </c>
      <c r="I46" s="17"/>
      <c r="J46" s="17"/>
      <c r="K46" s="17" t="s">
        <v>48</v>
      </c>
      <c r="L46" s="17"/>
      <c r="M46" s="17"/>
    </row>
    <row r="47" spans="8:14" ht="102.75" customHeight="1">
      <c r="H47" s="38"/>
      <c r="N47" s="39"/>
    </row>
    <row r="48" spans="8:14" s="17" customFormat="1" ht="15.75">
      <c r="H48"/>
      <c r="I48"/>
      <c r="J48"/>
      <c r="K48"/>
      <c r="L48"/>
      <c r="M48"/>
    </row>
    <row r="49" spans="1:13">
      <c r="E49" s="53" t="s">
        <v>49</v>
      </c>
      <c r="F49" s="54"/>
      <c r="G49" s="54"/>
    </row>
    <row r="50" spans="1:13" ht="54" customHeight="1" thickBot="1">
      <c r="A50" s="68" t="s">
        <v>54</v>
      </c>
      <c r="B50" s="69"/>
      <c r="C50" s="69"/>
      <c r="D50" s="69"/>
      <c r="E50" s="69"/>
      <c r="F50" s="69"/>
      <c r="G50" s="69"/>
    </row>
    <row r="51" spans="1:13" ht="47.25">
      <c r="A51" s="26" t="s">
        <v>2</v>
      </c>
      <c r="B51" s="70" t="s">
        <v>88</v>
      </c>
      <c r="C51" s="71"/>
      <c r="D51" s="70" t="s">
        <v>89</v>
      </c>
      <c r="E51" s="72"/>
      <c r="F51" s="27" t="s">
        <v>3</v>
      </c>
      <c r="G51" s="28" t="s">
        <v>12</v>
      </c>
      <c r="H51" s="15"/>
      <c r="I51" s="15"/>
      <c r="J51" s="15"/>
      <c r="K51" s="15"/>
      <c r="L51" s="15"/>
      <c r="M51" s="15"/>
    </row>
    <row r="52" spans="1:13" ht="47.25">
      <c r="A52" s="29"/>
      <c r="B52" s="4" t="s">
        <v>13</v>
      </c>
      <c r="C52" s="4" t="s">
        <v>45</v>
      </c>
      <c r="D52" s="4" t="s">
        <v>13</v>
      </c>
      <c r="E52" s="4" t="s">
        <v>45</v>
      </c>
      <c r="F52" s="5"/>
      <c r="G52" s="30"/>
      <c r="H52" s="15"/>
      <c r="I52" s="15"/>
      <c r="J52" s="15"/>
      <c r="K52" s="15"/>
      <c r="L52" s="15"/>
      <c r="M52" s="15"/>
    </row>
    <row r="53" spans="1:13" s="15" customFormat="1" ht="45">
      <c r="A53" s="31" t="s">
        <v>4</v>
      </c>
      <c r="B53" s="12">
        <v>50</v>
      </c>
      <c r="C53" s="13">
        <v>17654</v>
      </c>
      <c r="D53" s="13">
        <v>51</v>
      </c>
      <c r="E53" s="13">
        <v>18007</v>
      </c>
      <c r="F53" s="14">
        <f>E53/C53</f>
        <v>1.0199954684490766</v>
      </c>
      <c r="G53" s="78" t="s">
        <v>84</v>
      </c>
    </row>
    <row r="54" spans="1:13" s="15" customFormat="1" ht="30">
      <c r="A54" s="31" t="s">
        <v>5</v>
      </c>
      <c r="B54" s="12">
        <v>7</v>
      </c>
      <c r="C54" s="13">
        <v>2471</v>
      </c>
      <c r="D54" s="13">
        <v>8</v>
      </c>
      <c r="E54" s="13">
        <v>2825</v>
      </c>
      <c r="F54" s="14">
        <f t="shared" ref="F54:F57" si="1">E54/C54</f>
        <v>1.1432618373128287</v>
      </c>
      <c r="G54" s="74"/>
    </row>
    <row r="55" spans="1:13" s="15" customFormat="1" ht="30">
      <c r="A55" s="31" t="s">
        <v>6</v>
      </c>
      <c r="B55" s="12">
        <v>57</v>
      </c>
      <c r="C55" s="13">
        <v>4674</v>
      </c>
      <c r="D55" s="13">
        <v>58</v>
      </c>
      <c r="E55" s="13">
        <v>4756</v>
      </c>
      <c r="F55" s="14">
        <f t="shared" si="1"/>
        <v>1.0175438596491229</v>
      </c>
      <c r="G55" s="74"/>
    </row>
    <row r="56" spans="1:13" s="15" customFormat="1" ht="30">
      <c r="A56" s="31" t="s">
        <v>7</v>
      </c>
      <c r="B56" s="12">
        <v>25</v>
      </c>
      <c r="C56" s="13">
        <v>8827</v>
      </c>
      <c r="D56" s="13">
        <v>26</v>
      </c>
      <c r="E56" s="13">
        <v>7920</v>
      </c>
      <c r="F56" s="14">
        <v>1.04</v>
      </c>
      <c r="G56" s="74"/>
    </row>
    <row r="57" spans="1:13" s="15" customFormat="1" ht="30">
      <c r="A57" s="31" t="s">
        <v>8</v>
      </c>
      <c r="B57" s="12">
        <v>7</v>
      </c>
      <c r="C57" s="13">
        <v>2471</v>
      </c>
      <c r="D57" s="13">
        <v>8</v>
      </c>
      <c r="E57" s="13">
        <v>2825</v>
      </c>
      <c r="F57" s="14">
        <f t="shared" si="1"/>
        <v>1.1432618373128287</v>
      </c>
      <c r="G57" s="74"/>
    </row>
    <row r="58" spans="1:13" s="15" customFormat="1" ht="45">
      <c r="A58" s="31" t="s">
        <v>9</v>
      </c>
      <c r="B58" s="12">
        <v>25</v>
      </c>
      <c r="C58" s="13">
        <v>68</v>
      </c>
      <c r="D58" s="13">
        <v>26</v>
      </c>
      <c r="E58" s="13">
        <v>70</v>
      </c>
      <c r="F58" s="14">
        <f>E58/C58</f>
        <v>1.0294117647058822</v>
      </c>
      <c r="G58" s="74"/>
      <c r="H58"/>
      <c r="I58"/>
      <c r="J58"/>
      <c r="K58"/>
      <c r="L58"/>
      <c r="M58"/>
    </row>
    <row r="59" spans="1:13" s="15" customFormat="1" ht="45.75" thickBot="1">
      <c r="A59" s="32" t="s">
        <v>10</v>
      </c>
      <c r="B59" s="33">
        <v>20</v>
      </c>
      <c r="C59" s="34">
        <v>18</v>
      </c>
      <c r="D59" s="34">
        <v>21</v>
      </c>
      <c r="E59" s="34">
        <v>19</v>
      </c>
      <c r="F59" s="35">
        <f>E59/C59</f>
        <v>1.0555555555555556</v>
      </c>
      <c r="G59" s="75"/>
      <c r="H59"/>
      <c r="I59"/>
      <c r="J59"/>
      <c r="K59"/>
      <c r="L59"/>
      <c r="M59"/>
    </row>
    <row r="60" spans="1:13" ht="10.5" hidden="1" customHeight="1">
      <c r="A60" s="1"/>
      <c r="H60" s="2"/>
      <c r="I60" s="2"/>
      <c r="J60" s="2"/>
      <c r="K60" s="2"/>
    </row>
    <row r="61" spans="1:13">
      <c r="A61" s="6" t="s">
        <v>85</v>
      </c>
      <c r="B61" s="7">
        <f>(103+121+106+111+84+117+100)/7/100</f>
        <v>1.06</v>
      </c>
    </row>
    <row r="62" spans="1:13" ht="1.5" customHeight="1">
      <c r="A62" s="2"/>
      <c r="B62" s="2"/>
      <c r="C62" s="2"/>
      <c r="D62" s="2"/>
      <c r="E62" s="2"/>
      <c r="F62" s="2"/>
      <c r="G62" s="2"/>
    </row>
    <row r="63" spans="1:13" ht="31.5" customHeight="1">
      <c r="A63" s="76" t="s">
        <v>22</v>
      </c>
      <c r="B63" s="59"/>
      <c r="C63" s="59"/>
      <c r="D63" s="59"/>
      <c r="E63" s="59"/>
      <c r="F63" s="59"/>
      <c r="H63" s="17"/>
      <c r="I63" s="17"/>
      <c r="J63" s="17"/>
      <c r="K63" s="17"/>
      <c r="L63" s="17"/>
      <c r="M63" s="17"/>
    </row>
    <row r="64" spans="1:13" ht="101.25" customHeight="1">
      <c r="A64" s="58" t="s">
        <v>42</v>
      </c>
      <c r="B64" s="59"/>
      <c r="C64" s="59"/>
      <c r="D64" s="59"/>
      <c r="E64" s="59"/>
      <c r="F64" s="59"/>
    </row>
    <row r="65" spans="1:13" s="17" customFormat="1" ht="33" customHeight="1">
      <c r="A65" s="16" t="s">
        <v>47</v>
      </c>
      <c r="G65" s="17" t="s">
        <v>48</v>
      </c>
      <c r="H65"/>
      <c r="I65"/>
      <c r="J65"/>
      <c r="K65"/>
      <c r="L65"/>
      <c r="M65"/>
    </row>
  </sheetData>
  <mergeCells count="14">
    <mergeCell ref="J1:M1"/>
    <mergeCell ref="H2:M2"/>
    <mergeCell ref="H3:H4"/>
    <mergeCell ref="I3:J3"/>
    <mergeCell ref="K3:L3"/>
    <mergeCell ref="M3:M4"/>
    <mergeCell ref="A63:F63"/>
    <mergeCell ref="A64:F64"/>
    <mergeCell ref="H45:M45"/>
    <mergeCell ref="E49:G49"/>
    <mergeCell ref="A50:G50"/>
    <mergeCell ref="B51:C51"/>
    <mergeCell ref="D51:E51"/>
    <mergeCell ref="G53:G59"/>
  </mergeCells>
  <pageMargins left="0.17" right="0.26" top="0.39370078740157483" bottom="0.39370078740157483" header="0.31496062992125984" footer="0.1181102362204724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2015</vt:lpstr>
      <vt:lpstr>2016</vt:lpstr>
      <vt:lpstr>'2015'!bookmark0</vt:lpstr>
      <vt:lpstr>'2016'!bookmark0</vt:lpstr>
      <vt:lpstr>'2015'!bookmark1</vt:lpstr>
      <vt:lpstr>'2016'!bookmark1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2016-07-20T07:41:53Z</dcterms:modified>
</cp:coreProperties>
</file>